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80" windowHeight="3756" activeTab="0"/>
  </bookViews>
  <sheets>
    <sheet name="Block" sheetId="1" r:id="rId1"/>
    <sheet name="Do not alter this sheet" sheetId="2" r:id="rId2"/>
  </sheets>
  <definedNames>
    <definedName name="ade">'Do not alter this sheet'!#REF!</definedName>
    <definedName name="adepth">#REF!</definedName>
    <definedName name="aheight">#REF!</definedName>
    <definedName name="awe">'Do not alter this sheet'!#REF!</definedName>
    <definedName name="awidth">#REF!</definedName>
    <definedName name="BBrem">'Block'!$B$23</definedName>
    <definedName name="Br">#REF!</definedName>
    <definedName name="Brem">'Block'!$B$14</definedName>
    <definedName name="breme">#REF!</definedName>
    <definedName name="Brpp">#REF!</definedName>
    <definedName name="D">#REF!</definedName>
    <definedName name="ddd">'Do not alter this sheet'!#REF!</definedName>
    <definedName name="DDe">'Do not alter this sheet'!$B$18</definedName>
    <definedName name="ddepth">'Block'!$B$21</definedName>
    <definedName name="De">'Do not alter this sheet'!$B$5</definedName>
    <definedName name="deltatNdFeB">#REF!</definedName>
    <definedName name="DeltaTSmCo">#REF!</definedName>
    <definedName name="depth">'Block'!$B$12</definedName>
    <definedName name="dia">#REF!</definedName>
    <definedName name="dis">#REF!</definedName>
    <definedName name="Dpp">#REF!</definedName>
    <definedName name="gau">#REF!</definedName>
    <definedName name="height">'Block'!$B$13</definedName>
    <definedName name="hheight">'Block'!$B$22</definedName>
    <definedName name="L">#REF!</definedName>
    <definedName name="Le">'Do not alter this sheet'!$B$6</definedName>
    <definedName name="len">#REF!</definedName>
    <definedName name="LLe">'Do not alter this sheet'!$B$19</definedName>
    <definedName name="Lpp">#REF!</definedName>
    <definedName name="pi">'Do not alter this sheet'!$B$2</definedName>
    <definedName name="ppi">'Do not alter this sheet'!$B$15</definedName>
    <definedName name="rad">'Do not alter this sheet'!#REF!</definedName>
    <definedName name="radi">'Do not alter this sheet'!#REF!</definedName>
    <definedName name="T_SmCo">#REF!</definedName>
    <definedName name="W">'Do not alter this sheet'!$B$4</definedName>
    <definedName name="width">'Block'!$B$11</definedName>
    <definedName name="Wpp">#REF!</definedName>
    <definedName name="WW">'Do not alter this sheet'!$B$17</definedName>
    <definedName name="wwidth">'Block'!$B$20</definedName>
    <definedName name="X">'Block'!$B$10</definedName>
    <definedName name="xpp">#REF!</definedName>
    <definedName name="xx">'Block'!$B$19</definedName>
    <definedName name="xxx">#REF!</definedName>
    <definedName name="ypp">#REF!</definedName>
    <definedName name="Z">#REF!</definedName>
    <definedName name="zl">'Do not alter this sheet'!#REF!</definedName>
    <definedName name="zpp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<sst xmlns="http://schemas.openxmlformats.org/spreadsheetml/2006/main" count="39" uniqueCount="28">
  <si>
    <t>Distance from magnet face (mm)</t>
  </si>
  <si>
    <t>Height of magnet (mm)</t>
  </si>
  <si>
    <t>pi</t>
  </si>
  <si>
    <t>1/2 Width of magnet (mm)</t>
  </si>
  <si>
    <t>1/2 Depth of magnet (mm)</t>
  </si>
  <si>
    <t>D*D+W*W+X*X</t>
  </si>
  <si>
    <t>De*De+W*W+(X+height)*(X+height)</t>
  </si>
  <si>
    <t>NEVER SAVE IF IT CRASHES!!!</t>
  </si>
  <si>
    <t>NOTE TO USER</t>
  </si>
  <si>
    <t>mm version</t>
  </si>
  <si>
    <t>inches version</t>
  </si>
  <si>
    <t>Enter the desired distance from the magnet face required for your application.</t>
  </si>
  <si>
    <t>Enter the dimensions of the magnet (in mm/inches).  Enter the Br of the magnet (linear 2nd quadrant materials only).</t>
  </si>
  <si>
    <t>^ mm conversion</t>
  </si>
  <si>
    <t>^ inches conversion</t>
  </si>
  <si>
    <t>LEAVE THIS SECTION ALONE! - this contains the calculations for Block</t>
  </si>
  <si>
    <t>Width of magnet (mm)</t>
  </si>
  <si>
    <t>Br (Gauss) magnet</t>
  </si>
  <si>
    <t>Height of magnet (mm) in magetisation direction</t>
  </si>
  <si>
    <t>Distance from magnet face (inch)</t>
  </si>
  <si>
    <t>Width of magnet (inch)</t>
  </si>
  <si>
    <t>Height of magnet (inch) in magetisation direction</t>
  </si>
  <si>
    <t>Breadth of magnet (mm)</t>
  </si>
  <si>
    <t>Breadth of magnet (inch)</t>
  </si>
  <si>
    <t>Direction of magnetisation same as Height direction, Breadth and Width are the cross sectional (pole face) area dimensions</t>
  </si>
  <si>
    <t>Calculated B(x) (Gauss)</t>
  </si>
  <si>
    <t>Calculated B(x) (mT)</t>
  </si>
  <si>
    <t>RECTANGULAR / BLOCK MAGNETS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</si>
</sst>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 horizontal="right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5" xfId="0" applyFont="1" applyFill="1" applyBorder="1" applyAlignment="1" applyProtection="1">
      <alignment/>
      <protection hidden="1"/>
    </xf>
    <xf numFmtId="2" fontId="3" fillId="33" borderId="16" xfId="0" applyNumberFormat="1" applyFont="1" applyFill="1" applyBorder="1" applyAlignment="1" applyProtection="1">
      <alignment horizontal="center"/>
      <protection hidden="1"/>
    </xf>
    <xf numFmtId="2" fontId="3" fillId="33" borderId="17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wrapText="1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left"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11" fillId="33" borderId="10" xfId="0" applyFont="1" applyFill="1" applyBorder="1" applyAlignment="1" applyProtection="1">
      <alignment horizontal="center"/>
      <protection hidden="1"/>
    </xf>
    <xf numFmtId="165" fontId="11" fillId="33" borderId="18" xfId="0" applyNumberFormat="1" applyFont="1" applyFill="1" applyBorder="1" applyAlignment="1" applyProtection="1">
      <alignment horizontal="center"/>
      <protection hidden="1"/>
    </xf>
    <xf numFmtId="0" fontId="11" fillId="33" borderId="12" xfId="0" applyFont="1" applyFill="1" applyBorder="1" applyAlignment="1" applyProtection="1">
      <alignment horizontal="center"/>
      <protection hidden="1"/>
    </xf>
    <xf numFmtId="165" fontId="11" fillId="33" borderId="19" xfId="0" applyNumberFormat="1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right"/>
      <protection hidden="1"/>
    </xf>
    <xf numFmtId="0" fontId="3" fillId="33" borderId="20" xfId="0" applyFont="1" applyFill="1" applyBorder="1" applyAlignment="1" applyProtection="1">
      <alignment horizontal="right"/>
      <protection hidden="1"/>
    </xf>
    <xf numFmtId="0" fontId="11" fillId="33" borderId="0" xfId="0" applyFont="1" applyFill="1" applyAlignment="1" applyProtection="1">
      <alignment/>
      <protection hidden="1"/>
    </xf>
    <xf numFmtId="164" fontId="2" fillId="33" borderId="11" xfId="0" applyNumberFormat="1" applyFont="1" applyFill="1" applyBorder="1" applyAlignment="1" applyProtection="1">
      <alignment horizontal="center"/>
      <protection hidden="1" locked="0"/>
    </xf>
    <xf numFmtId="164" fontId="2" fillId="33" borderId="13" xfId="0" applyNumberFormat="1" applyFont="1" applyFill="1" applyBorder="1" applyAlignment="1" applyProtection="1">
      <alignment horizontal="center"/>
      <protection hidden="1" locked="0"/>
    </xf>
    <xf numFmtId="0" fontId="2" fillId="33" borderId="15" xfId="0" applyFont="1" applyFill="1" applyBorder="1" applyAlignment="1" applyProtection="1">
      <alignment horizontal="center"/>
      <protection hidden="1" locked="0"/>
    </xf>
    <xf numFmtId="0" fontId="1" fillId="33" borderId="20" xfId="0" applyFont="1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11" fillId="33" borderId="21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11" fillId="33" borderId="19" xfId="0" applyFont="1" applyFill="1" applyBorder="1" applyAlignment="1" applyProtection="1">
      <alignment horizontal="center" wrapText="1"/>
      <protection hidden="1"/>
    </xf>
    <xf numFmtId="0" fontId="11" fillId="33" borderId="22" xfId="0" applyFont="1" applyFill="1" applyBorder="1" applyAlignment="1" applyProtection="1">
      <alignment wrapText="1"/>
      <protection hidden="1"/>
    </xf>
    <xf numFmtId="0" fontId="9" fillId="34" borderId="20" xfId="0" applyFont="1" applyFill="1" applyBorder="1" applyAlignment="1" applyProtection="1">
      <alignment wrapText="1"/>
      <protection hidden="1"/>
    </xf>
    <xf numFmtId="0" fontId="8" fillId="34" borderId="17" xfId="0" applyFont="1" applyFill="1" applyBorder="1" applyAlignment="1" applyProtection="1">
      <alignment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</xdr:row>
      <xdr:rowOff>152400</xdr:rowOff>
    </xdr:from>
    <xdr:to>
      <xdr:col>2</xdr:col>
      <xdr:colOff>609600</xdr:colOff>
      <xdr:row>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990975" y="942975"/>
          <a:ext cx="10191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28575</xdr:rowOff>
    </xdr:from>
    <xdr:to>
      <xdr:col>2</xdr:col>
      <xdr:colOff>180975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67225" y="657225"/>
          <a:ext cx="1143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257175</xdr:rowOff>
    </xdr:from>
    <xdr:to>
      <xdr:col>1</xdr:col>
      <xdr:colOff>285750</xdr:colOff>
      <xdr:row>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705225" y="171450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0</xdr:rowOff>
    </xdr:from>
    <xdr:to>
      <xdr:col>2</xdr:col>
      <xdr:colOff>590550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3981450" y="1943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4</xdr:row>
      <xdr:rowOff>266700</xdr:rowOff>
    </xdr:from>
    <xdr:to>
      <xdr:col>3</xdr:col>
      <xdr:colOff>76200</xdr:colOff>
      <xdr:row>6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5191125" y="137160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47625</xdr:rowOff>
    </xdr:from>
    <xdr:to>
      <xdr:col>5</xdr:col>
      <xdr:colOff>714375</xdr:colOff>
      <xdr:row>3</xdr:row>
      <xdr:rowOff>314325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695825" y="676275"/>
          <a:ext cx="2438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Distance, x, away from magnetic pole face.  This is where the field is measured at.</a:t>
          </a:r>
        </a:p>
      </xdr:txBody>
    </xdr:sp>
    <xdr:clientData/>
  </xdr:twoCellAnchor>
  <xdr:twoCellAnchor>
    <xdr:from>
      <xdr:col>3</xdr:col>
      <xdr:colOff>47625</xdr:colOff>
      <xdr:row>5</xdr:row>
      <xdr:rowOff>57150</xdr:rowOff>
    </xdr:from>
    <xdr:to>
      <xdr:col>5</xdr:col>
      <xdr:colOff>1266825</xdr:colOff>
      <xdr:row>5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48275" y="1514475"/>
          <a:ext cx="2438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(in Direction of Magnetisation)</a:t>
          </a:r>
        </a:p>
      </xdr:txBody>
    </xdr:sp>
    <xdr:clientData/>
  </xdr:twoCellAnchor>
  <xdr:twoCellAnchor>
    <xdr:from>
      <xdr:col>1</xdr:col>
      <xdr:colOff>657225</xdr:colOff>
      <xdr:row>7</xdr:row>
      <xdr:rowOff>28575</xdr:rowOff>
    </xdr:from>
    <xdr:to>
      <xdr:col>5</xdr:col>
      <xdr:colOff>276225</xdr:colOff>
      <xdr:row>7</xdr:row>
      <xdr:rowOff>209550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257675" y="1971675"/>
          <a:ext cx="2438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Width</a:t>
          </a:r>
        </a:p>
      </xdr:txBody>
    </xdr:sp>
    <xdr:clientData/>
  </xdr:twoCellAnchor>
  <xdr:twoCellAnchor>
    <xdr:from>
      <xdr:col>0</xdr:col>
      <xdr:colOff>3248025</xdr:colOff>
      <xdr:row>5</xdr:row>
      <xdr:rowOff>285750</xdr:rowOff>
    </xdr:from>
    <xdr:to>
      <xdr:col>3</xdr:col>
      <xdr:colOff>485775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48025" y="1743075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Breadth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57150</xdr:rowOff>
    </xdr:from>
    <xdr:to>
      <xdr:col>0</xdr:col>
      <xdr:colOff>2809875</xdr:colOff>
      <xdr:row>0</xdr:row>
      <xdr:rowOff>447675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4.00390625" style="10" customWidth="1"/>
    <col min="2" max="3" width="12.00390625" style="10" bestFit="1" customWidth="1"/>
    <col min="4" max="5" width="9.140625" style="10" customWidth="1"/>
    <col min="6" max="6" width="30.28125" style="10" bestFit="1" customWidth="1"/>
    <col min="7" max="8" width="12.00390625" style="10" bestFit="1" customWidth="1"/>
    <col min="9" max="16384" width="9.140625" style="10" customWidth="1"/>
  </cols>
  <sheetData>
    <row r="1" ht="36.75" customHeight="1"/>
    <row r="2" ht="12.75">
      <c r="A2" s="11" t="s">
        <v>27</v>
      </c>
    </row>
    <row r="3" spans="1:6" ht="12.75">
      <c r="A3" s="12" t="s">
        <v>8</v>
      </c>
      <c r="B3" s="13"/>
      <c r="C3" s="14"/>
      <c r="D3" s="13"/>
      <c r="E3" s="13"/>
      <c r="F3" s="13"/>
    </row>
    <row r="4" spans="1:3" ht="24.75" customHeight="1">
      <c r="A4" s="15" t="s">
        <v>12</v>
      </c>
      <c r="B4" s="16"/>
      <c r="C4" s="17"/>
    </row>
    <row r="5" spans="1:10" ht="27.75" customHeight="1">
      <c r="A5" s="18" t="s">
        <v>24</v>
      </c>
      <c r="B5" s="19"/>
      <c r="C5" s="20"/>
      <c r="D5" s="19"/>
      <c r="E5" s="19"/>
      <c r="F5" s="19"/>
      <c r="G5" s="19"/>
      <c r="H5" s="19"/>
      <c r="I5" s="19"/>
      <c r="J5" s="19"/>
    </row>
    <row r="6" spans="1:3" ht="25.5" customHeight="1">
      <c r="A6" s="15" t="s">
        <v>11</v>
      </c>
      <c r="B6" s="16"/>
      <c r="C6" s="17"/>
    </row>
    <row r="7" spans="1:6" ht="12.75">
      <c r="A7" s="21" t="s">
        <v>7</v>
      </c>
      <c r="B7" s="22"/>
      <c r="C7" s="23"/>
      <c r="D7" s="24"/>
      <c r="E7" s="24"/>
      <c r="F7" s="24"/>
    </row>
    <row r="8" ht="18.75" customHeight="1" thickBot="1"/>
    <row r="9" spans="1:3" ht="13.5" thickBot="1">
      <c r="A9" s="36" t="s">
        <v>9</v>
      </c>
      <c r="B9" s="37"/>
      <c r="C9" s="38"/>
    </row>
    <row r="10" spans="1:3" ht="12.75">
      <c r="A10" s="25" t="s">
        <v>0</v>
      </c>
      <c r="B10" s="33"/>
      <c r="C10" s="26">
        <f>X/25.4</f>
        <v>0</v>
      </c>
    </row>
    <row r="11" spans="1:3" ht="12.75">
      <c r="A11" s="27" t="s">
        <v>16</v>
      </c>
      <c r="B11" s="34">
        <v>25</v>
      </c>
      <c r="C11" s="28">
        <f>width/25.4</f>
        <v>0.984251968503937</v>
      </c>
    </row>
    <row r="12" spans="1:3" ht="13.5" customHeight="1">
      <c r="A12" s="27" t="s">
        <v>22</v>
      </c>
      <c r="B12" s="34">
        <v>5</v>
      </c>
      <c r="C12" s="28">
        <f>depth/25.4</f>
        <v>0.1968503937007874</v>
      </c>
    </row>
    <row r="13" spans="1:3" ht="12.75">
      <c r="A13" s="27" t="s">
        <v>18</v>
      </c>
      <c r="B13" s="34">
        <v>5</v>
      </c>
      <c r="C13" s="28">
        <f>height/25.4</f>
        <v>0.1968503937007874</v>
      </c>
    </row>
    <row r="14" spans="1:3" ht="13.5" thickBot="1">
      <c r="A14" s="29" t="s">
        <v>17</v>
      </c>
      <c r="B14" s="35">
        <v>12800</v>
      </c>
      <c r="C14" s="42" t="s">
        <v>14</v>
      </c>
    </row>
    <row r="15" spans="1:3" ht="13.5" thickBot="1">
      <c r="A15" s="30" t="s">
        <v>25</v>
      </c>
      <c r="B15" s="8">
        <f>Brem*'Do not alter this sheet'!B14/pi</f>
        <v>4655.385762636656</v>
      </c>
      <c r="C15" s="43"/>
    </row>
    <row r="16" spans="1:3" ht="13.5" thickBot="1">
      <c r="A16" s="31" t="s">
        <v>26</v>
      </c>
      <c r="B16" s="9">
        <f>B15/10</f>
        <v>465.5385762636656</v>
      </c>
      <c r="C16" s="32"/>
    </row>
    <row r="17" spans="1:3" ht="13.5" thickBot="1">
      <c r="A17" s="32"/>
      <c r="B17" s="32"/>
      <c r="C17" s="32"/>
    </row>
    <row r="18" spans="1:3" ht="13.5" thickBot="1">
      <c r="A18" s="39" t="s">
        <v>10</v>
      </c>
      <c r="B18" s="40"/>
      <c r="C18" s="41"/>
    </row>
    <row r="19" spans="1:3" ht="12.75">
      <c r="A19" s="25" t="s">
        <v>19</v>
      </c>
      <c r="B19" s="33">
        <v>0</v>
      </c>
      <c r="C19" s="26">
        <f>xx*25.4</f>
        <v>0</v>
      </c>
    </row>
    <row r="20" spans="1:3" ht="13.5" customHeight="1">
      <c r="A20" s="27" t="s">
        <v>20</v>
      </c>
      <c r="B20" s="34">
        <v>0</v>
      </c>
      <c r="C20" s="28">
        <f>wwidth*25.4</f>
        <v>0</v>
      </c>
    </row>
    <row r="21" spans="1:3" ht="12.75">
      <c r="A21" s="27" t="s">
        <v>23</v>
      </c>
      <c r="B21" s="34">
        <v>0</v>
      </c>
      <c r="C21" s="28">
        <f>ddepth*25.4</f>
        <v>0</v>
      </c>
    </row>
    <row r="22" spans="1:3" ht="12.75">
      <c r="A22" s="27" t="s">
        <v>21</v>
      </c>
      <c r="B22" s="34">
        <v>0</v>
      </c>
      <c r="C22" s="28">
        <f>hheight*25.4</f>
        <v>0</v>
      </c>
    </row>
    <row r="23" spans="1:3" ht="13.5" thickBot="1">
      <c r="A23" s="29" t="s">
        <v>17</v>
      </c>
      <c r="B23" s="35">
        <v>0</v>
      </c>
      <c r="C23" s="42" t="s">
        <v>13</v>
      </c>
    </row>
    <row r="24" spans="1:3" ht="13.5" thickBot="1">
      <c r="A24" s="30" t="s">
        <v>25</v>
      </c>
      <c r="B24" s="8" t="e">
        <f>BBrem*'Do not alter this sheet'!B27/ppi</f>
        <v>#DIV/0!</v>
      </c>
      <c r="C24" s="43"/>
    </row>
    <row r="25" spans="1:2" ht="13.5" thickBot="1">
      <c r="A25" s="31" t="s">
        <v>26</v>
      </c>
      <c r="B25" s="9" t="e">
        <f>B24/10</f>
        <v>#DIV/0!</v>
      </c>
    </row>
  </sheetData>
  <sheetProtection password="B596" sheet="1" objects="1" scenarios="1" selectLockedCells="1"/>
  <mergeCells count="4">
    <mergeCell ref="A9:C9"/>
    <mergeCell ref="A18:C18"/>
    <mergeCell ref="C23:C24"/>
    <mergeCell ref="C14:C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30.28125" style="0" bestFit="1" customWidth="1"/>
  </cols>
  <sheetData>
    <row r="1" spans="1:2" ht="40.5" customHeight="1" thickBot="1">
      <c r="A1" s="44" t="s">
        <v>15</v>
      </c>
      <c r="B1" s="45"/>
    </row>
    <row r="2" spans="1:2" ht="12.75">
      <c r="A2" s="1" t="s">
        <v>2</v>
      </c>
      <c r="B2" s="2">
        <f>PI()</f>
        <v>3.141592653589793</v>
      </c>
    </row>
    <row r="3" spans="1:2" ht="12.75">
      <c r="A3" s="3" t="s">
        <v>0</v>
      </c>
      <c r="B3" s="4"/>
    </row>
    <row r="4" spans="1:2" ht="12.75">
      <c r="A4" s="5" t="s">
        <v>3</v>
      </c>
      <c r="B4" s="4">
        <f>width/2</f>
        <v>12.5</v>
      </c>
    </row>
    <row r="5" spans="1:2" ht="12.75">
      <c r="A5" s="5" t="s">
        <v>4</v>
      </c>
      <c r="B5" s="4">
        <f>depth/2</f>
        <v>2.5</v>
      </c>
    </row>
    <row r="6" spans="1:2" ht="12.75">
      <c r="A6" s="5" t="s">
        <v>1</v>
      </c>
      <c r="B6" s="4">
        <f>height</f>
        <v>5</v>
      </c>
    </row>
    <row r="7" spans="1:2" ht="12.75">
      <c r="A7" s="5" t="s">
        <v>5</v>
      </c>
      <c r="B7" s="4">
        <f>De*De+W*W+X*X</f>
        <v>162.5</v>
      </c>
    </row>
    <row r="8" spans="1:2" ht="12.75">
      <c r="A8" s="3"/>
      <c r="B8" s="4">
        <f>(X/(De*W))*SQRT(B7)</f>
        <v>0</v>
      </c>
    </row>
    <row r="9" spans="1:2" ht="12.75">
      <c r="A9" s="3"/>
      <c r="B9" s="4">
        <f>ATAN(B8)</f>
        <v>0</v>
      </c>
    </row>
    <row r="10" spans="1:2" ht="12.75">
      <c r="A10" s="5" t="s">
        <v>6</v>
      </c>
      <c r="B10" s="4">
        <f>De*De+W*W+(X+height)*(X+height)</f>
        <v>187.5</v>
      </c>
    </row>
    <row r="11" spans="1:2" ht="12.75">
      <c r="A11" s="3"/>
      <c r="B11" s="4">
        <f>(X+height)/(De*W)</f>
        <v>0.16</v>
      </c>
    </row>
    <row r="12" spans="1:2" ht="12.75">
      <c r="A12" s="3"/>
      <c r="B12" s="4">
        <f>B11*SQRT(B10)</f>
        <v>2.1908902300206647</v>
      </c>
    </row>
    <row r="13" spans="1:2" ht="12.75">
      <c r="A13" s="3"/>
      <c r="B13" s="4">
        <f>ATAN(B12)</f>
        <v>1.1426035712129559</v>
      </c>
    </row>
    <row r="14" spans="1:2" ht="12.75">
      <c r="A14" s="3"/>
      <c r="B14" s="4">
        <f>B13-B9</f>
        <v>1.1426035712129559</v>
      </c>
    </row>
    <row r="15" spans="1:2" ht="12.75">
      <c r="A15" s="3" t="s">
        <v>2</v>
      </c>
      <c r="B15" s="4">
        <f>PI()</f>
        <v>3.141592653589793</v>
      </c>
    </row>
    <row r="16" spans="1:2" ht="12.75">
      <c r="A16" s="3" t="s">
        <v>0</v>
      </c>
      <c r="B16" s="4"/>
    </row>
    <row r="17" spans="1:2" ht="12.75">
      <c r="A17" s="5" t="s">
        <v>3</v>
      </c>
      <c r="B17" s="4">
        <f>wwidth/2</f>
        <v>0</v>
      </c>
    </row>
    <row r="18" spans="1:2" ht="12.75">
      <c r="A18" s="5" t="s">
        <v>4</v>
      </c>
      <c r="B18" s="4">
        <f>ddepth/2</f>
        <v>0</v>
      </c>
    </row>
    <row r="19" spans="1:2" ht="12.75">
      <c r="A19" s="5" t="s">
        <v>1</v>
      </c>
      <c r="B19" s="4">
        <f>hheight</f>
        <v>0</v>
      </c>
    </row>
    <row r="20" spans="1:2" ht="12.75">
      <c r="A20" s="5" t="s">
        <v>5</v>
      </c>
      <c r="B20" s="4">
        <f>DDe*DDe+WW*WW+xx*xx</f>
        <v>0</v>
      </c>
    </row>
    <row r="21" spans="1:2" ht="12.75">
      <c r="A21" s="3"/>
      <c r="B21" s="4" t="e">
        <f>(xx/(DDe*WW))*SQRT(B20)</f>
        <v>#DIV/0!</v>
      </c>
    </row>
    <row r="22" spans="1:2" ht="12.75">
      <c r="A22" s="3"/>
      <c r="B22" s="4" t="e">
        <f>ATAN(B21)</f>
        <v>#DIV/0!</v>
      </c>
    </row>
    <row r="23" spans="1:2" ht="12.75">
      <c r="A23" s="5" t="s">
        <v>6</v>
      </c>
      <c r="B23" s="4">
        <f>DDe*DDe+WW*WW+(xx+hheight)*(xx+hheight)</f>
        <v>0</v>
      </c>
    </row>
    <row r="24" spans="1:2" ht="12.75">
      <c r="A24" s="3"/>
      <c r="B24" s="4" t="e">
        <f>(xx+hheight)/(DDe*WW)</f>
        <v>#DIV/0!</v>
      </c>
    </row>
    <row r="25" spans="1:2" ht="12.75">
      <c r="A25" s="3"/>
      <c r="B25" s="4" t="e">
        <f>B24*SQRT(B23)</f>
        <v>#DIV/0!</v>
      </c>
    </row>
    <row r="26" spans="1:2" ht="12.75">
      <c r="A26" s="3"/>
      <c r="B26" s="4" t="e">
        <f>ATAN(B25)</f>
        <v>#DIV/0!</v>
      </c>
    </row>
    <row r="27" spans="1:2" ht="13.5" thickBot="1">
      <c r="A27" s="6"/>
      <c r="B27" s="7" t="e">
        <f>B26-B22</f>
        <v>#DIV/0!</v>
      </c>
    </row>
  </sheetData>
  <sheetProtection password="B596" sheet="1" objects="1" scenarios="1" selectLockedCells="1" selectUnlockedCells="1"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Gordon Kerr</cp:lastModifiedBy>
  <dcterms:created xsi:type="dcterms:W3CDTF">2003-10-21T10:36:56Z</dcterms:created>
  <dcterms:modified xsi:type="dcterms:W3CDTF">2020-08-20T13:24:29Z</dcterms:modified>
  <cp:category/>
  <cp:version/>
  <cp:contentType/>
  <cp:contentStatus/>
</cp:coreProperties>
</file>